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4355" windowHeight="12345"/>
  </bookViews>
  <sheets>
    <sheet name="Summary" sheetId="7" r:id="rId1"/>
    <sheet name="More than Mining Plan" sheetId="1" r:id="rId2"/>
    <sheet name="More than EC Limit" sheetId="4" r:id="rId3"/>
    <sheet name="Short recovery of Royalty" sheetId="5" r:id="rId4"/>
    <sheet name="Mining Audit Report" sheetId="6" r:id="rId5"/>
  </sheets>
  <calcPr calcId="124519"/>
</workbook>
</file>

<file path=xl/calcChain.xml><?xml version="1.0" encoding="utf-8"?>
<calcChain xmlns="http://schemas.openxmlformats.org/spreadsheetml/2006/main">
  <c r="M5" i="7"/>
  <c r="M7" s="1"/>
  <c r="M9" s="1"/>
  <c r="L5"/>
  <c r="L7" s="1"/>
  <c r="K5"/>
  <c r="K4"/>
  <c r="K3"/>
  <c r="K7" s="1"/>
  <c r="K9" s="1"/>
  <c r="J5"/>
  <c r="J7" s="1"/>
  <c r="I5"/>
  <c r="I2"/>
  <c r="I7" s="1"/>
  <c r="I9" s="1"/>
  <c r="H5"/>
  <c r="H58" i="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4"/>
  <c r="H4" i="7"/>
  <c r="H3"/>
  <c r="H2"/>
  <c r="F5"/>
  <c r="D5"/>
  <c r="C5"/>
  <c r="E4"/>
  <c r="E3"/>
  <c r="E2"/>
  <c r="F4"/>
  <c r="C4"/>
  <c r="D4" s="1"/>
  <c r="F3"/>
  <c r="C3"/>
  <c r="F2"/>
  <c r="F7" s="1"/>
  <c r="F9" s="1"/>
  <c r="C2"/>
  <c r="D2" s="1"/>
  <c r="G57" i="6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2"/>
  <c r="G31"/>
  <c r="G30"/>
  <c r="G29"/>
  <c r="G28"/>
  <c r="G27"/>
  <c r="G26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3"/>
  <c r="G4"/>
  <c r="F58"/>
  <c r="E58"/>
  <c r="H13" i="5"/>
  <c r="G13"/>
  <c r="F13"/>
  <c r="E13"/>
  <c r="J9" i="4"/>
  <c r="I9"/>
  <c r="H9"/>
  <c r="G9"/>
  <c r="F9"/>
  <c r="J18" i="1"/>
  <c r="I18"/>
  <c r="H18"/>
  <c r="G18"/>
  <c r="F18"/>
  <c r="J9" i="7" l="1"/>
  <c r="L9"/>
  <c r="H7"/>
  <c r="H9" s="1"/>
  <c r="G58" i="6"/>
</calcChain>
</file>

<file path=xl/sharedStrings.xml><?xml version="1.0" encoding="utf-8"?>
<sst xmlns="http://schemas.openxmlformats.org/spreadsheetml/2006/main" count="240" uniqueCount="172">
  <si>
    <t>CAG Cases</t>
  </si>
  <si>
    <t>Detail of Iron ore produced in excess of mining plan</t>
  </si>
  <si>
    <t>TC No</t>
  </si>
  <si>
    <t>Name of Lessee</t>
  </si>
  <si>
    <t>Date of Show Cause</t>
  </si>
  <si>
    <t>Year</t>
  </si>
  <si>
    <t>Extraction limit as per the Mining Plan (in MT)</t>
  </si>
  <si>
    <t>Actual extraction as per the Monthly/Annual Returns (in MT)</t>
  </si>
  <si>
    <t>Excess extraction (in MT)</t>
  </si>
  <si>
    <t>Average Ex-mine price as per the annual returns (Rs. Per MT)</t>
  </si>
  <si>
    <t>Value of ore extrated in excess of mining plan (Rs. In  Crores)</t>
  </si>
  <si>
    <t>#</t>
  </si>
  <si>
    <t>41-011</t>
  </si>
  <si>
    <t>51-003</t>
  </si>
  <si>
    <t>54-029</t>
  </si>
  <si>
    <t>83-052</t>
  </si>
  <si>
    <t>54-005</t>
  </si>
  <si>
    <t>51-044</t>
  </si>
  <si>
    <t>49-006</t>
  </si>
  <si>
    <t>Sesa Mining Corp</t>
  </si>
  <si>
    <t>Sesa Resources</t>
  </si>
  <si>
    <t>V.M. Salgaoncar &amp; Bro Pvt Ltd</t>
  </si>
  <si>
    <t>Shantilal Kushaldas &amp; Bro Pvt Ltd</t>
  </si>
  <si>
    <t>Hiralal Khodidas</t>
  </si>
  <si>
    <t>2009-10</t>
  </si>
  <si>
    <t>2010-11</t>
  </si>
  <si>
    <t>2011-12</t>
  </si>
  <si>
    <t>2012-13</t>
  </si>
  <si>
    <t>Total</t>
  </si>
  <si>
    <t>Detail of Iron ore produced in excess of EC Limit</t>
  </si>
  <si>
    <t>Sesa Goa Ltd</t>
  </si>
  <si>
    <t>N.S. Narvekar</t>
  </si>
  <si>
    <t>Geetabala M.N. Parulekar</t>
  </si>
  <si>
    <t>Soc. Timblo Irmaos Ltda</t>
  </si>
  <si>
    <t>51-069, 53-126, 70-052</t>
  </si>
  <si>
    <t>49-009, 49-010, 54-003</t>
  </si>
  <si>
    <t>51-040, 52-012</t>
  </si>
  <si>
    <t>51-055</t>
  </si>
  <si>
    <t>52-045</t>
  </si>
  <si>
    <t>Detail of short recovery of Royalty</t>
  </si>
  <si>
    <t>51-010</t>
  </si>
  <si>
    <t>49-010</t>
  </si>
  <si>
    <t>55-051</t>
  </si>
  <si>
    <t>54-045</t>
  </si>
  <si>
    <t>53-143</t>
  </si>
  <si>
    <t>51-063</t>
  </si>
  <si>
    <t>68-4/NSD/Baux</t>
  </si>
  <si>
    <t>Pravin S Gosalia</t>
  </si>
  <si>
    <t>Sociedade Timblo Irmaos Ltd</t>
  </si>
  <si>
    <t>Rajesh Timblo</t>
  </si>
  <si>
    <t>Sova</t>
  </si>
  <si>
    <t>Sesa Resources Ltd</t>
  </si>
  <si>
    <t>Geetabala Parulekar</t>
  </si>
  <si>
    <t>Vedanta Ltd</t>
  </si>
  <si>
    <t>Minescape and Kedar Ores Pvt Ltd</t>
  </si>
  <si>
    <t>Quantity (in MT)</t>
  </si>
  <si>
    <t>Royalty Recovered (Rs. Crore)</t>
  </si>
  <si>
    <t>Royalty to be recovered (Rs. Crore)</t>
  </si>
  <si>
    <t>Short recovery of Royalty (Rs. Crore)</t>
  </si>
  <si>
    <t>Summary of Mining Audit Report submitted Auditors</t>
  </si>
  <si>
    <t>ACTION TAKEN</t>
  </si>
  <si>
    <t>Due Amount</t>
  </si>
  <si>
    <t>Interest</t>
  </si>
  <si>
    <t>Gajanan Padiyar</t>
  </si>
  <si>
    <t>Minescape Minerals Pvt Ltd</t>
  </si>
  <si>
    <t>Minescape &amp; Kadar Ores Pvt Ltd</t>
  </si>
  <si>
    <t>A.X. Poi Palondikar</t>
  </si>
  <si>
    <t>V.G. Quenim</t>
  </si>
  <si>
    <t>Prafulla Hede</t>
  </si>
  <si>
    <t>Emco Goa Pvt Ltd</t>
  </si>
  <si>
    <t>78-1/FEMN</t>
  </si>
  <si>
    <t>51-059</t>
  </si>
  <si>
    <t>49-017</t>
  </si>
  <si>
    <t>55-016</t>
  </si>
  <si>
    <t>50-030</t>
  </si>
  <si>
    <t>53-023, 41-007</t>
  </si>
  <si>
    <t>Chowgule &amp; Co Pvt Ltd</t>
  </si>
  <si>
    <t>Ahiliabhai Sardessai</t>
  </si>
  <si>
    <t>Sociedade Timblo Irmaos Ltda (PTI)</t>
  </si>
  <si>
    <t>Lima Leitao &amp; Co</t>
  </si>
  <si>
    <t>Damodar Mangalji &amp; Co Pvt Ltd</t>
  </si>
  <si>
    <t>Ana Verta Do Rego e Fernandes</t>
  </si>
  <si>
    <t>Total Due</t>
  </si>
  <si>
    <t>R.R. Poinguinkar</t>
  </si>
  <si>
    <t>Voikunta Kadnekar</t>
  </si>
  <si>
    <t>Maria de Lourdes Figueiredo</t>
  </si>
  <si>
    <t>Zacarias Antao</t>
  </si>
  <si>
    <t>Xec Abdul Gofur Xec Abdul Aziz</t>
  </si>
  <si>
    <t>Cosme Costa &amp; Sons</t>
  </si>
  <si>
    <t>Sesa Mining Corp Ltd</t>
  </si>
  <si>
    <t>Timblo Pvt Ltd</t>
  </si>
  <si>
    <t>Noor Mohammed Abdul Karim</t>
  </si>
  <si>
    <t>Baddrudin Mavani</t>
  </si>
  <si>
    <t>Aleixo Manuel Da Costa</t>
  </si>
  <si>
    <t>R.S. Shetya</t>
  </si>
  <si>
    <t>Zarapkar &amp; Parkar</t>
  </si>
  <si>
    <t>G.N. Agarwal</t>
  </si>
  <si>
    <t>Mineria Nacional Ltda</t>
  </si>
  <si>
    <t>Madachem Bhat Mines Pvt Ltd</t>
  </si>
  <si>
    <t>Rajaram Bandekar (Sirigao) Mines Pvt Ltd</t>
  </si>
  <si>
    <t>Kunda R. Gharse</t>
  </si>
  <si>
    <t>Late R.S. Velingkar</t>
  </si>
  <si>
    <t>Lithoferro</t>
  </si>
  <si>
    <t>Geetabala M. N. Parulekar</t>
  </si>
  <si>
    <t>Sociedade Fomento Industrias Pvt Ltd</t>
  </si>
  <si>
    <t>Late Hiralal Khodidas</t>
  </si>
  <si>
    <t>M.S. Talaulikar &amp; Sons Pvt Ltd</t>
  </si>
  <si>
    <t>B.B. Bandodkar &amp; Sons Pvt Ltd</t>
  </si>
  <si>
    <t>Bandekar Brothers Pvt Ltd</t>
  </si>
  <si>
    <t>Achuta Velingkar</t>
  </si>
  <si>
    <t>Shakuntala Bai Rege</t>
  </si>
  <si>
    <t>Legal Heir TB Established</t>
  </si>
  <si>
    <t>58-050</t>
  </si>
  <si>
    <t>55-029</t>
  </si>
  <si>
    <t>52-084</t>
  </si>
  <si>
    <t>52-062A</t>
  </si>
  <si>
    <t>61-008</t>
  </si>
  <si>
    <t>49-004</t>
  </si>
  <si>
    <t>52-051</t>
  </si>
  <si>
    <t>57-024</t>
  </si>
  <si>
    <t>52-089</t>
  </si>
  <si>
    <t>57-003, 54-019, 57-033, 56-042</t>
  </si>
  <si>
    <t>53-014</t>
  </si>
  <si>
    <t>52-088</t>
  </si>
  <si>
    <t>51-002</t>
  </si>
  <si>
    <t>52-092, 58-014</t>
  </si>
  <si>
    <t>55-022</t>
  </si>
  <si>
    <t>53-043</t>
  </si>
  <si>
    <t>52-014</t>
  </si>
  <si>
    <t>53-005</t>
  </si>
  <si>
    <t>51-070</t>
  </si>
  <si>
    <t>55-034</t>
  </si>
  <si>
    <t>61-006, 41-008</t>
  </si>
  <si>
    <t>51-062</t>
  </si>
  <si>
    <t>41-011, 41-012, 41-013, 41-014, 41-015</t>
  </si>
  <si>
    <t>50-007, 54-020, 54-021, 51-003, 54-040, 54-005, 52-035</t>
  </si>
  <si>
    <t>53-012</t>
  </si>
  <si>
    <t>52-075</t>
  </si>
  <si>
    <t>51-065</t>
  </si>
  <si>
    <t>53-055</t>
  </si>
  <si>
    <t>51-053</t>
  </si>
  <si>
    <t>53-110</t>
  </si>
  <si>
    <t>58-019, 54-029, 52-062B, 52-083, 55-013, 53-050, 52-019, 53-027, 56-039, 56-044, 54-047</t>
  </si>
  <si>
    <t>53-031, 56-041, 98-052, 55-031, 57-026, 49-005, 49-013, 50-022, 51-038, 57-012, 53-093, 50-040, 51-016</t>
  </si>
  <si>
    <t>54-041</t>
  </si>
  <si>
    <t>53-061</t>
  </si>
  <si>
    <t>53-087</t>
  </si>
  <si>
    <t>55-035</t>
  </si>
  <si>
    <t>63-092</t>
  </si>
  <si>
    <t>55-006, 54-003, 49-010, 51-028, 52-070, 53-126, 51-069, 52-076, 49-009</t>
  </si>
  <si>
    <t>52-095, 53-018, 56-046, 53-033, 55-001, 71-2/FE, 51-020</t>
  </si>
  <si>
    <t>53-068</t>
  </si>
  <si>
    <t>52-012, 51-040, 59-031</t>
  </si>
  <si>
    <t>50-008</t>
  </si>
  <si>
    <t>Mining in excess of EC Limit</t>
  </si>
  <si>
    <t>Parties</t>
  </si>
  <si>
    <t>Leases</t>
  </si>
  <si>
    <t>Amount (Rs. Crore)</t>
  </si>
  <si>
    <t>Mining in excess of Mining Plan</t>
  </si>
  <si>
    <t>Short recovery of royalty</t>
  </si>
  <si>
    <t>Notices Issued</t>
  </si>
  <si>
    <t>CA</t>
  </si>
  <si>
    <t>Mining Audit Report</t>
  </si>
  <si>
    <t>Who</t>
  </si>
  <si>
    <t>Reason</t>
  </si>
  <si>
    <t>Vedanta</t>
  </si>
  <si>
    <t>Rs. Cr</t>
  </si>
  <si>
    <t>V.M. Salgaonkar</t>
  </si>
  <si>
    <t>Chowgule &amp; Co</t>
  </si>
  <si>
    <t>Soc Timblo Irmaos Ltda</t>
  </si>
  <si>
    <t>Lima Leitao</t>
  </si>
  <si>
    <t>%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</si>
</sst>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5" fontId="0" fillId="0" borderId="0" xfId="0" applyNumberFormat="1"/>
    <xf numFmtId="165" fontId="0" fillId="0" borderId="0" xfId="0" applyNumberFormat="1"/>
    <xf numFmtId="164" fontId="2" fillId="0" borderId="0" xfId="1" applyNumberFormat="1" applyFont="1"/>
    <xf numFmtId="164" fontId="0" fillId="0" borderId="0" xfId="0" applyNumberForma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0" fillId="0" borderId="1" xfId="0" quotePrefix="1" applyBorder="1"/>
    <xf numFmtId="165" fontId="0" fillId="0" borderId="1" xfId="1" applyNumberFormat="1" applyFont="1" applyBorder="1"/>
    <xf numFmtId="164" fontId="0" fillId="0" borderId="1" xfId="1" applyNumberFormat="1" applyFont="1" applyBorder="1"/>
    <xf numFmtId="0" fontId="0" fillId="0" borderId="1" xfId="0" applyBorder="1"/>
    <xf numFmtId="165" fontId="2" fillId="0" borderId="1" xfId="0" applyNumberFormat="1" applyFont="1" applyBorder="1"/>
    <xf numFmtId="165" fontId="2" fillId="0" borderId="1" xfId="1" applyNumberFormat="1" applyFont="1" applyBorder="1"/>
    <xf numFmtId="164" fontId="2" fillId="0" borderId="1" xfId="1" applyNumberFormat="1" applyFont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2" fillId="2" borderId="1" xfId="1" applyNumberFormat="1" applyFont="1" applyFill="1" applyBorder="1"/>
    <xf numFmtId="1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164" fontId="2" fillId="0" borderId="0" xfId="0" applyNumberFormat="1" applyFont="1"/>
    <xf numFmtId="164" fontId="2" fillId="2" borderId="1" xfId="1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9" fontId="0" fillId="0" borderId="0" xfId="2" applyFo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H1" sqref="H1"/>
    </sheetView>
  </sheetViews>
  <sheetFormatPr defaultRowHeight="15"/>
  <cols>
    <col min="1" max="1" width="10.140625" bestFit="1" customWidth="1"/>
    <col min="2" max="2" width="36" bestFit="1" customWidth="1"/>
    <col min="5" max="5" width="14" bestFit="1" customWidth="1"/>
    <col min="6" max="6" width="11.140625" customWidth="1"/>
    <col min="8" max="8" width="9.5703125" bestFit="1" customWidth="1"/>
    <col min="9" max="9" width="15.42578125" bestFit="1" customWidth="1"/>
    <col min="10" max="10" width="14.7109375" bestFit="1" customWidth="1"/>
    <col min="11" max="11" width="21.5703125" bestFit="1" customWidth="1"/>
    <col min="12" max="12" width="11" bestFit="1" customWidth="1"/>
    <col min="13" max="13" width="12.5703125" bestFit="1" customWidth="1"/>
  </cols>
  <sheetData>
    <row r="1" spans="1:13" ht="30">
      <c r="A1" s="1" t="s">
        <v>163</v>
      </c>
      <c r="B1" s="1" t="s">
        <v>164</v>
      </c>
      <c r="C1" s="2" t="s">
        <v>155</v>
      </c>
      <c r="D1" s="2" t="s">
        <v>156</v>
      </c>
      <c r="E1" s="2" t="s">
        <v>160</v>
      </c>
      <c r="F1" s="37" t="s">
        <v>157</v>
      </c>
      <c r="H1" s="2" t="s">
        <v>165</v>
      </c>
      <c r="I1" s="2" t="s">
        <v>167</v>
      </c>
      <c r="J1" s="2" t="s">
        <v>168</v>
      </c>
      <c r="K1" s="2" t="s">
        <v>169</v>
      </c>
      <c r="L1" s="2" t="s">
        <v>170</v>
      </c>
      <c r="M1" s="2" t="s">
        <v>96</v>
      </c>
    </row>
    <row r="2" spans="1:13">
      <c r="A2" t="s">
        <v>0</v>
      </c>
      <c r="B2" t="s">
        <v>158</v>
      </c>
      <c r="C2">
        <f>COUNT('More than Mining Plan'!A4:A17)</f>
        <v>7</v>
      </c>
      <c r="D2">
        <f>+C2</f>
        <v>7</v>
      </c>
      <c r="E2" s="3">
        <f>+'More than Mining Plan'!D4</f>
        <v>43004</v>
      </c>
      <c r="F2" s="6">
        <f>+'More than Mining Plan'!J18</f>
        <v>1529.6399999999999</v>
      </c>
      <c r="H2" s="6">
        <f>SUM('More than Mining Plan'!J4:J7,'More than Mining Plan'!J15)</f>
        <v>831.04</v>
      </c>
      <c r="I2" s="6">
        <f>+SUM('More than Mining Plan'!J8:J14)</f>
        <v>690.73</v>
      </c>
    </row>
    <row r="3" spans="1:13">
      <c r="A3" t="s">
        <v>0</v>
      </c>
      <c r="B3" t="s">
        <v>154</v>
      </c>
      <c r="C3">
        <f>COUNT('More than EC Limit'!A4:A8)</f>
        <v>5</v>
      </c>
      <c r="D3">
        <v>10</v>
      </c>
      <c r="E3" s="3">
        <f>+'More than EC Limit'!D4</f>
        <v>43011</v>
      </c>
      <c r="F3" s="6">
        <f>+'More than EC Limit'!J9</f>
        <v>374.99</v>
      </c>
      <c r="H3" s="6">
        <f>SUM('More than EC Limit'!J4:J5)</f>
        <v>83.44</v>
      </c>
      <c r="K3" s="6">
        <f>+'More than EC Limit'!J8</f>
        <v>221.81</v>
      </c>
    </row>
    <row r="4" spans="1:13">
      <c r="A4" t="s">
        <v>0</v>
      </c>
      <c r="B4" t="s">
        <v>159</v>
      </c>
      <c r="C4">
        <f>COUNT('Short recovery of Royalty'!A4:A12)</f>
        <v>9</v>
      </c>
      <c r="D4">
        <f>+C4</f>
        <v>9</v>
      </c>
      <c r="E4" s="3">
        <f>+'Short recovery of Royalty'!D4</f>
        <v>43013</v>
      </c>
      <c r="F4" s="6">
        <f>+'Short recovery of Royalty'!H13</f>
        <v>17.98</v>
      </c>
      <c r="H4" s="6">
        <f>SUM('Short recovery of Royalty'!H7)</f>
        <v>0.3</v>
      </c>
      <c r="K4" s="6">
        <f>+'Short recovery of Royalty'!H9+'Short recovery of Royalty'!H11</f>
        <v>8.59</v>
      </c>
    </row>
    <row r="5" spans="1:13">
      <c r="A5" t="s">
        <v>161</v>
      </c>
      <c r="B5" t="s">
        <v>162</v>
      </c>
      <c r="C5">
        <f>COUNT('Mining Audit Report'!A4:A57)-7</f>
        <v>47</v>
      </c>
      <c r="D5">
        <f>+C5+1+10+12+8+6+2+4+6+1+1+3+7</f>
        <v>108</v>
      </c>
      <c r="E5">
        <v>2016</v>
      </c>
      <c r="F5" s="6">
        <f>+'Mining Audit Report'!G58/10000000</f>
        <v>1508.7026639000001</v>
      </c>
      <c r="H5" s="6">
        <f>+'Mining Audit Report'!H20+'Mining Audit Report'!H31+'Mining Audit Report'!H32</f>
        <v>732.62649299999998</v>
      </c>
      <c r="I5" s="6">
        <f>+'Mining Audit Report'!H11</f>
        <v>49.7786781</v>
      </c>
      <c r="J5" s="6">
        <f>+'Mining Audit Report'!H12</f>
        <v>43.3094587</v>
      </c>
      <c r="K5" s="6">
        <f>+SUM('Mining Audit Report'!H14:H17)</f>
        <v>79.073700599999995</v>
      </c>
      <c r="L5" s="6">
        <f>+'Mining Audit Report'!H19</f>
        <v>164.6697193</v>
      </c>
      <c r="M5" s="6">
        <f>+'Mining Audit Report'!H40</f>
        <v>203.13554210000001</v>
      </c>
    </row>
    <row r="7" spans="1:13">
      <c r="B7" s="1" t="s">
        <v>28</v>
      </c>
      <c r="F7" s="38">
        <f>SUM(F2:F5)</f>
        <v>3431.3126639000002</v>
      </c>
      <c r="H7" s="38">
        <f>SUM(H2:H5)</f>
        <v>1647.406493</v>
      </c>
      <c r="I7" s="38">
        <f t="shared" ref="I7:M7" si="0">SUM(I2:I5)</f>
        <v>740.5086781</v>
      </c>
      <c r="J7" s="38">
        <f t="shared" si="0"/>
        <v>43.3094587</v>
      </c>
      <c r="K7" s="38">
        <f t="shared" si="0"/>
        <v>309.47370060000003</v>
      </c>
      <c r="L7" s="38">
        <f t="shared" si="0"/>
        <v>164.6697193</v>
      </c>
      <c r="M7" s="38">
        <f t="shared" si="0"/>
        <v>203.13554210000001</v>
      </c>
    </row>
    <row r="9" spans="1:13">
      <c r="B9" t="s">
        <v>171</v>
      </c>
      <c r="F9" s="41">
        <f>+F7/$F$7</f>
        <v>1</v>
      </c>
      <c r="H9" s="41">
        <f t="shared" ref="H9:M9" si="1">+H7/$F$7</f>
        <v>0.48010969980438101</v>
      </c>
      <c r="I9" s="41">
        <f t="shared" si="1"/>
        <v>0.21580915254115732</v>
      </c>
      <c r="J9" s="41">
        <f t="shared" si="1"/>
        <v>1.2621833957496267E-2</v>
      </c>
      <c r="K9" s="41">
        <f t="shared" si="1"/>
        <v>9.0191052496001609E-2</v>
      </c>
      <c r="L9" s="41">
        <f t="shared" si="1"/>
        <v>4.7990298591104728E-2</v>
      </c>
      <c r="M9" s="41">
        <f t="shared" si="1"/>
        <v>5.9200534022194849E-2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:D6"/>
    </sheetView>
  </sheetViews>
  <sheetFormatPr defaultRowHeight="15"/>
  <cols>
    <col min="1" max="1" width="2" bestFit="1" customWidth="1"/>
    <col min="2" max="2" width="6.7109375" bestFit="1" customWidth="1"/>
    <col min="3" max="3" width="30.42578125" bestFit="1" customWidth="1"/>
    <col min="4" max="4" width="11.7109375" customWidth="1"/>
    <col min="6" max="6" width="16.140625" customWidth="1"/>
    <col min="7" max="7" width="16" customWidth="1"/>
    <col min="8" max="8" width="12.140625" customWidth="1"/>
    <col min="9" max="9" width="16" customWidth="1"/>
    <col min="10" max="10" width="13.85546875" bestFit="1" customWidth="1"/>
    <col min="11" max="11" width="10.5703125" bestFit="1" customWidth="1"/>
    <col min="12" max="12" width="9.5703125" bestFit="1" customWidth="1"/>
  </cols>
  <sheetData>
    <row r="1" spans="1:1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ht="75">
      <c r="A3" s="7" t="s">
        <v>11</v>
      </c>
      <c r="B3" s="2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2">
      <c r="A4" s="42">
        <v>1</v>
      </c>
      <c r="B4" s="43" t="s">
        <v>12</v>
      </c>
      <c r="C4" s="44" t="s">
        <v>19</v>
      </c>
      <c r="D4" s="45">
        <v>43004</v>
      </c>
      <c r="E4" s="12" t="s">
        <v>24</v>
      </c>
      <c r="F4" s="13">
        <v>500000</v>
      </c>
      <c r="G4" s="13">
        <v>1887183</v>
      </c>
      <c r="H4" s="13">
        <v>1387183</v>
      </c>
      <c r="I4" s="13">
        <v>1992</v>
      </c>
      <c r="J4" s="14">
        <v>275.25</v>
      </c>
      <c r="K4" s="4"/>
      <c r="L4" s="6"/>
    </row>
    <row r="5" spans="1:12">
      <c r="A5" s="42"/>
      <c r="B5" s="43"/>
      <c r="C5" s="44"/>
      <c r="D5" s="45"/>
      <c r="E5" s="15" t="s">
        <v>25</v>
      </c>
      <c r="F5" s="13">
        <v>812000</v>
      </c>
      <c r="G5" s="13">
        <v>1285438</v>
      </c>
      <c r="H5" s="13">
        <v>473438</v>
      </c>
      <c r="I5" s="13">
        <v>3893</v>
      </c>
      <c r="J5" s="14">
        <v>184.31</v>
      </c>
      <c r="K5" s="4"/>
      <c r="L5" s="6"/>
    </row>
    <row r="6" spans="1:12">
      <c r="A6" s="42"/>
      <c r="B6" s="43"/>
      <c r="C6" s="44"/>
      <c r="D6" s="45"/>
      <c r="E6" s="15" t="s">
        <v>26</v>
      </c>
      <c r="F6" s="13">
        <v>691000</v>
      </c>
      <c r="G6" s="13">
        <v>982807</v>
      </c>
      <c r="H6" s="13">
        <v>291807</v>
      </c>
      <c r="I6" s="13">
        <v>3456</v>
      </c>
      <c r="J6" s="14">
        <v>100.85</v>
      </c>
      <c r="K6" s="4"/>
      <c r="L6" s="6"/>
    </row>
    <row r="7" spans="1:12">
      <c r="A7" s="15">
        <v>2</v>
      </c>
      <c r="B7" s="30" t="s">
        <v>13</v>
      </c>
      <c r="C7" s="15" t="s">
        <v>20</v>
      </c>
      <c r="D7" s="29">
        <v>43004</v>
      </c>
      <c r="E7" s="15" t="s">
        <v>25</v>
      </c>
      <c r="F7" s="13">
        <v>130158</v>
      </c>
      <c r="G7" s="13">
        <v>1844414</v>
      </c>
      <c r="H7" s="13">
        <v>1714256</v>
      </c>
      <c r="I7" s="13">
        <v>3803</v>
      </c>
      <c r="J7" s="14">
        <v>20.63</v>
      </c>
      <c r="K7" s="4"/>
      <c r="L7" s="6"/>
    </row>
    <row r="8" spans="1:12">
      <c r="A8" s="42">
        <v>3</v>
      </c>
      <c r="B8" s="43" t="s">
        <v>14</v>
      </c>
      <c r="C8" s="44" t="s">
        <v>21</v>
      </c>
      <c r="D8" s="45">
        <v>43004</v>
      </c>
      <c r="E8" s="12" t="s">
        <v>24</v>
      </c>
      <c r="F8" s="13">
        <v>16000</v>
      </c>
      <c r="G8" s="13">
        <v>545825</v>
      </c>
      <c r="H8" s="13">
        <v>529825</v>
      </c>
      <c r="I8" s="13">
        <v>1287</v>
      </c>
      <c r="J8" s="14">
        <v>68.19</v>
      </c>
      <c r="K8" s="4"/>
      <c r="L8" s="6"/>
    </row>
    <row r="9" spans="1:12">
      <c r="A9" s="42"/>
      <c r="B9" s="43"/>
      <c r="C9" s="44"/>
      <c r="D9" s="45"/>
      <c r="E9" s="15" t="s">
        <v>25</v>
      </c>
      <c r="F9" s="13">
        <v>0</v>
      </c>
      <c r="G9" s="13">
        <v>601078</v>
      </c>
      <c r="H9" s="13">
        <v>601078</v>
      </c>
      <c r="I9" s="13">
        <v>2018</v>
      </c>
      <c r="J9" s="14">
        <v>121.3</v>
      </c>
      <c r="K9" s="4"/>
      <c r="L9" s="6"/>
    </row>
    <row r="10" spans="1:12">
      <c r="A10" s="42"/>
      <c r="B10" s="43"/>
      <c r="C10" s="44"/>
      <c r="D10" s="45"/>
      <c r="E10" s="15" t="s">
        <v>26</v>
      </c>
      <c r="F10" s="13">
        <v>0</v>
      </c>
      <c r="G10" s="13">
        <v>365290</v>
      </c>
      <c r="H10" s="13">
        <v>365290</v>
      </c>
      <c r="I10" s="13">
        <v>2399</v>
      </c>
      <c r="J10" s="14">
        <v>87.63</v>
      </c>
      <c r="K10" s="4"/>
      <c r="L10" s="6"/>
    </row>
    <row r="11" spans="1:12">
      <c r="A11" s="42">
        <v>4</v>
      </c>
      <c r="B11" s="43" t="s">
        <v>15</v>
      </c>
      <c r="C11" s="44" t="s">
        <v>21</v>
      </c>
      <c r="D11" s="45">
        <v>43004</v>
      </c>
      <c r="E11" s="12" t="s">
        <v>24</v>
      </c>
      <c r="F11" s="13">
        <v>0</v>
      </c>
      <c r="G11" s="13">
        <v>586444</v>
      </c>
      <c r="H11" s="13">
        <v>586444</v>
      </c>
      <c r="I11" s="13">
        <v>1287</v>
      </c>
      <c r="J11" s="14">
        <v>75.48</v>
      </c>
      <c r="K11" s="4"/>
      <c r="L11" s="6"/>
    </row>
    <row r="12" spans="1:12">
      <c r="A12" s="42"/>
      <c r="B12" s="43"/>
      <c r="C12" s="44"/>
      <c r="D12" s="45"/>
      <c r="E12" s="15" t="s">
        <v>25</v>
      </c>
      <c r="F12" s="13">
        <v>21000</v>
      </c>
      <c r="G12" s="13">
        <v>655354</v>
      </c>
      <c r="H12" s="13">
        <v>634354</v>
      </c>
      <c r="I12" s="13">
        <v>2018</v>
      </c>
      <c r="J12" s="14">
        <v>128.01</v>
      </c>
      <c r="K12" s="4"/>
      <c r="L12" s="6"/>
    </row>
    <row r="13" spans="1:12">
      <c r="A13" s="42"/>
      <c r="B13" s="43"/>
      <c r="C13" s="44"/>
      <c r="D13" s="45"/>
      <c r="E13" s="15" t="s">
        <v>26</v>
      </c>
      <c r="F13" s="13">
        <v>0</v>
      </c>
      <c r="G13" s="13">
        <v>575584</v>
      </c>
      <c r="H13" s="13">
        <v>575584</v>
      </c>
      <c r="I13" s="13">
        <v>2399</v>
      </c>
      <c r="J13" s="14">
        <v>138.08000000000001</v>
      </c>
      <c r="K13" s="4"/>
      <c r="L13" s="6"/>
    </row>
    <row r="14" spans="1:12">
      <c r="A14" s="42"/>
      <c r="B14" s="43"/>
      <c r="C14" s="44"/>
      <c r="D14" s="45"/>
      <c r="E14" s="15" t="s">
        <v>27</v>
      </c>
      <c r="F14" s="13">
        <v>0</v>
      </c>
      <c r="G14" s="13">
        <v>298777</v>
      </c>
      <c r="H14" s="13">
        <v>298777</v>
      </c>
      <c r="I14" s="13">
        <v>2411</v>
      </c>
      <c r="J14" s="14">
        <v>72.040000000000006</v>
      </c>
      <c r="K14" s="4"/>
      <c r="L14" s="6"/>
    </row>
    <row r="15" spans="1:12">
      <c r="A15" s="15">
        <v>5</v>
      </c>
      <c r="B15" s="30" t="s">
        <v>16</v>
      </c>
      <c r="C15" s="15" t="s">
        <v>20</v>
      </c>
      <c r="D15" s="29">
        <v>43004</v>
      </c>
      <c r="E15" s="12" t="s">
        <v>24</v>
      </c>
      <c r="F15" s="13">
        <v>204000</v>
      </c>
      <c r="G15" s="13">
        <v>1488352</v>
      </c>
      <c r="H15" s="13">
        <v>1284352</v>
      </c>
      <c r="I15" s="13">
        <v>1946</v>
      </c>
      <c r="J15" s="14">
        <v>250</v>
      </c>
      <c r="K15" s="4"/>
      <c r="L15" s="6"/>
    </row>
    <row r="16" spans="1:12">
      <c r="A16" s="15">
        <v>6</v>
      </c>
      <c r="B16" s="30" t="s">
        <v>17</v>
      </c>
      <c r="C16" s="15" t="s">
        <v>22</v>
      </c>
      <c r="D16" s="29">
        <v>43004</v>
      </c>
      <c r="E16" s="12" t="s">
        <v>24</v>
      </c>
      <c r="F16" s="13">
        <v>20000</v>
      </c>
      <c r="G16" s="13">
        <v>100000</v>
      </c>
      <c r="H16" s="13">
        <v>80000</v>
      </c>
      <c r="I16" s="13">
        <v>353</v>
      </c>
      <c r="J16" s="14">
        <v>2.82</v>
      </c>
      <c r="K16" s="4"/>
      <c r="L16" s="6"/>
    </row>
    <row r="17" spans="1:12">
      <c r="A17" s="15">
        <v>7</v>
      </c>
      <c r="B17" s="30" t="s">
        <v>18</v>
      </c>
      <c r="C17" s="15" t="s">
        <v>23</v>
      </c>
      <c r="D17" s="29">
        <v>43004</v>
      </c>
      <c r="E17" s="15" t="s">
        <v>26</v>
      </c>
      <c r="F17" s="13">
        <v>200000</v>
      </c>
      <c r="G17" s="13">
        <v>284170</v>
      </c>
      <c r="H17" s="13">
        <v>84170</v>
      </c>
      <c r="I17" s="13">
        <v>600</v>
      </c>
      <c r="J17" s="14">
        <v>5.05</v>
      </c>
      <c r="K17" s="4"/>
      <c r="L17" s="6"/>
    </row>
    <row r="18" spans="1:12">
      <c r="A18" s="15"/>
      <c r="B18" s="15"/>
      <c r="C18" s="8" t="s">
        <v>28</v>
      </c>
      <c r="D18" s="15"/>
      <c r="E18" s="15"/>
      <c r="F18" s="16">
        <f>SUM(F4:F17)</f>
        <v>2594158</v>
      </c>
      <c r="G18" s="17">
        <f t="shared" ref="G18:J18" si="0">SUM(G4:G17)</f>
        <v>11500716</v>
      </c>
      <c r="H18" s="17">
        <f t="shared" si="0"/>
        <v>8906558</v>
      </c>
      <c r="I18" s="17">
        <f t="shared" si="0"/>
        <v>29862</v>
      </c>
      <c r="J18" s="31">
        <f t="shared" si="0"/>
        <v>1529.6399999999999</v>
      </c>
      <c r="K18" s="4"/>
      <c r="L18" s="5"/>
    </row>
  </sheetData>
  <mergeCells count="14">
    <mergeCell ref="A2:J2"/>
    <mergeCell ref="A1:J1"/>
    <mergeCell ref="A4:A6"/>
    <mergeCell ref="B4:B6"/>
    <mergeCell ref="C4:C6"/>
    <mergeCell ref="D4:D6"/>
    <mergeCell ref="A8:A10"/>
    <mergeCell ref="B8:B10"/>
    <mergeCell ref="C8:C10"/>
    <mergeCell ref="D8:D10"/>
    <mergeCell ref="A11:A14"/>
    <mergeCell ref="B11:B14"/>
    <mergeCell ref="C11:C14"/>
    <mergeCell ref="D11:D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9" sqref="J9"/>
    </sheetView>
  </sheetViews>
  <sheetFormatPr defaultRowHeight="15"/>
  <cols>
    <col min="1" max="1" width="2" bestFit="1" customWidth="1"/>
    <col min="2" max="2" width="20.42578125" bestFit="1" customWidth="1"/>
    <col min="3" max="3" width="30.42578125" bestFit="1" customWidth="1"/>
    <col min="4" max="4" width="11.7109375" customWidth="1"/>
    <col min="6" max="6" width="16.140625" customWidth="1"/>
    <col min="7" max="7" width="16" customWidth="1"/>
    <col min="8" max="8" width="12.140625" customWidth="1"/>
    <col min="9" max="9" width="16" customWidth="1"/>
    <col min="10" max="10" width="13.85546875" bestFit="1" customWidth="1"/>
    <col min="11" max="11" width="10.5703125" bestFit="1" customWidth="1"/>
    <col min="12" max="12" width="9.5703125" bestFit="1" customWidth="1"/>
  </cols>
  <sheetData>
    <row r="1" spans="1:1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2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ht="75">
      <c r="A3" s="7" t="s">
        <v>11</v>
      </c>
      <c r="B3" s="2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2">
      <c r="A4" s="19">
        <v>1</v>
      </c>
      <c r="B4" s="20" t="s">
        <v>34</v>
      </c>
      <c r="C4" s="21" t="s">
        <v>30</v>
      </c>
      <c r="D4" s="22">
        <v>43011</v>
      </c>
      <c r="E4" s="12" t="s">
        <v>24</v>
      </c>
      <c r="F4" s="13">
        <v>7000000</v>
      </c>
      <c r="G4" s="13">
        <v>7188784</v>
      </c>
      <c r="H4" s="13">
        <v>188784</v>
      </c>
      <c r="I4" s="13">
        <v>1924</v>
      </c>
      <c r="J4" s="14">
        <v>36.32</v>
      </c>
      <c r="K4" s="4"/>
      <c r="L4" s="6"/>
    </row>
    <row r="5" spans="1:12">
      <c r="A5" s="15">
        <v>2</v>
      </c>
      <c r="B5" s="27" t="s">
        <v>35</v>
      </c>
      <c r="C5" s="15" t="s">
        <v>30</v>
      </c>
      <c r="D5" s="22">
        <v>43011</v>
      </c>
      <c r="E5" s="12" t="s">
        <v>24</v>
      </c>
      <c r="F5" s="13">
        <v>200000</v>
      </c>
      <c r="G5" s="13">
        <v>441403</v>
      </c>
      <c r="H5" s="13">
        <v>241403</v>
      </c>
      <c r="I5" s="13">
        <v>1952</v>
      </c>
      <c r="J5" s="14">
        <v>47.12</v>
      </c>
      <c r="K5" s="4"/>
      <c r="L5" s="6"/>
    </row>
    <row r="6" spans="1:12">
      <c r="A6" s="19">
        <v>3</v>
      </c>
      <c r="B6" s="20" t="s">
        <v>36</v>
      </c>
      <c r="C6" s="21" t="s">
        <v>31</v>
      </c>
      <c r="D6" s="22">
        <v>43011</v>
      </c>
      <c r="E6" s="15" t="s">
        <v>25</v>
      </c>
      <c r="F6" s="13">
        <v>750000</v>
      </c>
      <c r="G6" s="13">
        <v>1529502</v>
      </c>
      <c r="H6" s="13">
        <v>779502</v>
      </c>
      <c r="I6" s="13">
        <v>450</v>
      </c>
      <c r="J6" s="14">
        <v>35.08</v>
      </c>
      <c r="K6" s="4"/>
      <c r="L6" s="6"/>
    </row>
    <row r="7" spans="1:12">
      <c r="A7" s="23">
        <v>4</v>
      </c>
      <c r="B7" s="24" t="s">
        <v>37</v>
      </c>
      <c r="C7" s="25" t="s">
        <v>32</v>
      </c>
      <c r="D7" s="22">
        <v>43011</v>
      </c>
      <c r="E7" s="15" t="s">
        <v>25</v>
      </c>
      <c r="F7" s="13">
        <v>2000000</v>
      </c>
      <c r="G7" s="13">
        <v>2630174</v>
      </c>
      <c r="H7" s="13">
        <v>630174</v>
      </c>
      <c r="I7" s="13">
        <v>550</v>
      </c>
      <c r="J7" s="14">
        <v>34.659999999999997</v>
      </c>
      <c r="K7" s="4"/>
      <c r="L7" s="6"/>
    </row>
    <row r="8" spans="1:12">
      <c r="A8" s="15">
        <v>5</v>
      </c>
      <c r="B8" s="27" t="s">
        <v>38</v>
      </c>
      <c r="C8" s="15" t="s">
        <v>33</v>
      </c>
      <c r="D8" s="22">
        <v>43011</v>
      </c>
      <c r="E8" s="15" t="s">
        <v>25</v>
      </c>
      <c r="F8" s="13">
        <v>500000</v>
      </c>
      <c r="G8" s="13">
        <v>1661893</v>
      </c>
      <c r="H8" s="13">
        <v>1161893</v>
      </c>
      <c r="I8" s="13">
        <v>1909</v>
      </c>
      <c r="J8" s="14">
        <v>221.81</v>
      </c>
      <c r="K8" s="4"/>
      <c r="L8" s="6"/>
    </row>
    <row r="9" spans="1:12">
      <c r="A9" s="15"/>
      <c r="B9" s="15"/>
      <c r="C9" s="8" t="s">
        <v>28</v>
      </c>
      <c r="D9" s="15"/>
      <c r="E9" s="15"/>
      <c r="F9" s="16">
        <f>SUM(F4:F8)</f>
        <v>10450000</v>
      </c>
      <c r="G9" s="17">
        <f>SUM(G4:G8)</f>
        <v>13451756</v>
      </c>
      <c r="H9" s="17">
        <f>SUM(H4:H8)</f>
        <v>3001756</v>
      </c>
      <c r="I9" s="17">
        <f>SUM(I4:I8)</f>
        <v>6785</v>
      </c>
      <c r="J9" s="31">
        <f>SUM(J4:J8)</f>
        <v>374.99</v>
      </c>
      <c r="K9" s="4"/>
      <c r="L9" s="5"/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3" sqref="H13"/>
    </sheetView>
  </sheetViews>
  <sheetFormatPr defaultRowHeight="15"/>
  <cols>
    <col min="1" max="1" width="2" bestFit="1" customWidth="1"/>
    <col min="2" max="2" width="20.42578125" bestFit="1" customWidth="1"/>
    <col min="3" max="3" width="30.42578125" bestFit="1" customWidth="1"/>
    <col min="4" max="4" width="11.7109375" customWidth="1"/>
    <col min="5" max="6" width="11.5703125" bestFit="1" customWidth="1"/>
    <col min="7" max="7" width="13.140625" customWidth="1"/>
    <col min="8" max="8" width="13.85546875" bestFit="1" customWidth="1"/>
    <col min="9" max="9" width="10.5703125" bestFit="1" customWidth="1"/>
    <col min="10" max="10" width="9.5703125" bestFit="1" customWidth="1"/>
  </cols>
  <sheetData>
    <row r="1" spans="1:10">
      <c r="A1" s="47" t="s">
        <v>0</v>
      </c>
      <c r="B1" s="47"/>
      <c r="C1" s="47"/>
      <c r="D1" s="47"/>
      <c r="E1" s="47"/>
      <c r="F1" s="47"/>
      <c r="G1" s="47"/>
      <c r="H1" s="47"/>
    </row>
    <row r="2" spans="1:10">
      <c r="A2" s="46" t="s">
        <v>39</v>
      </c>
      <c r="B2" s="46"/>
      <c r="C2" s="46"/>
      <c r="D2" s="46"/>
      <c r="E2" s="46"/>
      <c r="F2" s="46"/>
      <c r="G2" s="46"/>
      <c r="H2" s="46"/>
    </row>
    <row r="3" spans="1:10" ht="60">
      <c r="A3" s="7" t="s">
        <v>11</v>
      </c>
      <c r="B3" s="28" t="s">
        <v>2</v>
      </c>
      <c r="C3" s="9" t="s">
        <v>3</v>
      </c>
      <c r="D3" s="10" t="s">
        <v>4</v>
      </c>
      <c r="E3" s="11" t="s">
        <v>55</v>
      </c>
      <c r="F3" s="11" t="s">
        <v>56</v>
      </c>
      <c r="G3" s="11" t="s">
        <v>57</v>
      </c>
      <c r="H3" s="11" t="s">
        <v>58</v>
      </c>
    </row>
    <row r="4" spans="1:10">
      <c r="A4" s="19">
        <v>1</v>
      </c>
      <c r="B4" s="20" t="s">
        <v>40</v>
      </c>
      <c r="C4" s="21" t="s">
        <v>54</v>
      </c>
      <c r="D4" s="22">
        <v>43013</v>
      </c>
      <c r="E4" s="13">
        <v>105000</v>
      </c>
      <c r="F4" s="14">
        <v>1.07</v>
      </c>
      <c r="G4" s="14">
        <v>1.58</v>
      </c>
      <c r="H4" s="14">
        <v>0.51</v>
      </c>
      <c r="I4" s="4"/>
      <c r="J4" s="6"/>
    </row>
    <row r="5" spans="1:10">
      <c r="A5" s="15">
        <v>2</v>
      </c>
      <c r="B5" s="27" t="s">
        <v>41</v>
      </c>
      <c r="C5" s="15" t="s">
        <v>53</v>
      </c>
      <c r="D5" s="22">
        <v>43013</v>
      </c>
      <c r="E5" s="13">
        <v>88006</v>
      </c>
      <c r="F5" s="14">
        <v>1.98</v>
      </c>
      <c r="G5" s="14">
        <v>2.64</v>
      </c>
      <c r="H5" s="14">
        <v>0.66</v>
      </c>
      <c r="I5" s="4"/>
      <c r="J5" s="6"/>
    </row>
    <row r="6" spans="1:10">
      <c r="A6" s="19">
        <v>3</v>
      </c>
      <c r="B6" s="20" t="s">
        <v>42</v>
      </c>
      <c r="C6" s="21" t="s">
        <v>52</v>
      </c>
      <c r="D6" s="22">
        <v>43013</v>
      </c>
      <c r="E6" s="13">
        <v>5118483</v>
      </c>
      <c r="F6" s="14">
        <v>78.099999999999994</v>
      </c>
      <c r="G6" s="14">
        <v>84.56</v>
      </c>
      <c r="H6" s="14">
        <v>6.46</v>
      </c>
      <c r="I6" s="4"/>
      <c r="J6" s="6"/>
    </row>
    <row r="7" spans="1:10">
      <c r="A7" s="23">
        <v>4</v>
      </c>
      <c r="B7" s="24" t="s">
        <v>16</v>
      </c>
      <c r="C7" s="25" t="s">
        <v>51</v>
      </c>
      <c r="D7" s="22">
        <v>43013</v>
      </c>
      <c r="E7" s="13">
        <v>310985</v>
      </c>
      <c r="F7" s="14">
        <v>5.25</v>
      </c>
      <c r="G7" s="14">
        <v>5.55</v>
      </c>
      <c r="H7" s="14">
        <v>0.3</v>
      </c>
      <c r="I7" s="4"/>
      <c r="J7" s="6"/>
    </row>
    <row r="8" spans="1:10">
      <c r="A8" s="19">
        <v>5</v>
      </c>
      <c r="B8" s="24" t="s">
        <v>43</v>
      </c>
      <c r="C8" s="25" t="s">
        <v>50</v>
      </c>
      <c r="D8" s="22">
        <v>43013</v>
      </c>
      <c r="E8" s="13">
        <v>205200</v>
      </c>
      <c r="F8" s="14">
        <v>2.62</v>
      </c>
      <c r="G8" s="14">
        <v>3.49</v>
      </c>
      <c r="H8" s="14">
        <v>0.87</v>
      </c>
      <c r="I8" s="4"/>
      <c r="J8" s="6"/>
    </row>
    <row r="9" spans="1:10">
      <c r="A9" s="23">
        <v>6</v>
      </c>
      <c r="B9" s="24" t="s">
        <v>44</v>
      </c>
      <c r="C9" s="25" t="s">
        <v>48</v>
      </c>
      <c r="D9" s="22">
        <v>43013</v>
      </c>
      <c r="E9" s="13">
        <v>1882190</v>
      </c>
      <c r="F9" s="14">
        <v>27.22</v>
      </c>
      <c r="G9" s="14">
        <v>28.75</v>
      </c>
      <c r="H9" s="14">
        <v>1.53</v>
      </c>
      <c r="I9" s="4"/>
      <c r="J9" s="6"/>
    </row>
    <row r="10" spans="1:10">
      <c r="A10" s="19">
        <v>7</v>
      </c>
      <c r="B10" s="24" t="s">
        <v>45</v>
      </c>
      <c r="C10" s="25" t="s">
        <v>49</v>
      </c>
      <c r="D10" s="22">
        <v>43013</v>
      </c>
      <c r="E10" s="13">
        <v>233525</v>
      </c>
      <c r="F10" s="14">
        <v>3.05</v>
      </c>
      <c r="G10" s="14">
        <v>3.13</v>
      </c>
      <c r="H10" s="14">
        <v>0.08</v>
      </c>
      <c r="I10" s="4"/>
      <c r="J10" s="6"/>
    </row>
    <row r="11" spans="1:10">
      <c r="A11" s="23">
        <v>8</v>
      </c>
      <c r="B11" s="24" t="s">
        <v>38</v>
      </c>
      <c r="C11" s="25" t="s">
        <v>48</v>
      </c>
      <c r="D11" s="22">
        <v>43013</v>
      </c>
      <c r="E11" s="13">
        <v>2804227</v>
      </c>
      <c r="F11" s="14">
        <v>59.99</v>
      </c>
      <c r="G11" s="14">
        <v>67.05</v>
      </c>
      <c r="H11" s="14">
        <v>7.06</v>
      </c>
      <c r="I11" s="4"/>
      <c r="J11" s="6"/>
    </row>
    <row r="12" spans="1:10">
      <c r="A12" s="19">
        <v>9</v>
      </c>
      <c r="B12" s="27" t="s">
        <v>46</v>
      </c>
      <c r="C12" s="15" t="s">
        <v>47</v>
      </c>
      <c r="D12" s="22">
        <v>43013</v>
      </c>
      <c r="E12" s="13">
        <v>475650</v>
      </c>
      <c r="F12" s="14">
        <v>5.44</v>
      </c>
      <c r="G12" s="14">
        <v>5.95</v>
      </c>
      <c r="H12" s="14">
        <v>0.51</v>
      </c>
      <c r="I12" s="4"/>
      <c r="J12" s="6"/>
    </row>
    <row r="13" spans="1:10">
      <c r="A13" s="15"/>
      <c r="B13" s="15"/>
      <c r="C13" s="8" t="s">
        <v>28</v>
      </c>
      <c r="D13" s="15"/>
      <c r="E13" s="16">
        <f>SUM(E4:E12)</f>
        <v>11223266</v>
      </c>
      <c r="F13" s="18">
        <f>SUM(F4:F12)</f>
        <v>184.72</v>
      </c>
      <c r="G13" s="18">
        <f>SUM(G4:G12)</f>
        <v>202.7</v>
      </c>
      <c r="H13" s="31">
        <f>SUM(H4:H12)</f>
        <v>17.98</v>
      </c>
      <c r="I13" s="4"/>
      <c r="J13" s="5"/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22" sqref="F22"/>
    </sheetView>
  </sheetViews>
  <sheetFormatPr defaultRowHeight="15"/>
  <cols>
    <col min="1" max="1" width="3" bestFit="1" customWidth="1"/>
    <col min="2" max="2" width="22" customWidth="1"/>
    <col min="3" max="3" width="38.28515625" bestFit="1" customWidth="1"/>
    <col min="4" max="4" width="12.85546875" customWidth="1"/>
    <col min="5" max="5" width="15.28515625" bestFit="1" customWidth="1"/>
    <col min="6" max="6" width="13.85546875" bestFit="1" customWidth="1"/>
    <col min="7" max="7" width="15.28515625" bestFit="1" customWidth="1"/>
    <col min="8" max="8" width="9.5703125" bestFit="1" customWidth="1"/>
  </cols>
  <sheetData>
    <row r="1" spans="1:8">
      <c r="A1" s="47" t="s">
        <v>59</v>
      </c>
      <c r="B1" s="47"/>
      <c r="C1" s="47"/>
      <c r="D1" s="47"/>
      <c r="E1" s="47"/>
      <c r="F1" s="47"/>
      <c r="G1" s="47"/>
    </row>
    <row r="2" spans="1:8">
      <c r="A2" s="48" t="s">
        <v>60</v>
      </c>
      <c r="B2" s="49"/>
      <c r="C2" s="49"/>
      <c r="D2" s="49"/>
      <c r="E2" s="49"/>
      <c r="F2" s="49"/>
      <c r="G2" s="49"/>
    </row>
    <row r="3" spans="1:8" ht="30">
      <c r="A3" s="7" t="s">
        <v>11</v>
      </c>
      <c r="B3" s="28" t="s">
        <v>2</v>
      </c>
      <c r="C3" s="9" t="s">
        <v>3</v>
      </c>
      <c r="D3" s="10" t="s">
        <v>4</v>
      </c>
      <c r="E3" s="11" t="s">
        <v>61</v>
      </c>
      <c r="F3" s="11" t="s">
        <v>62</v>
      </c>
      <c r="G3" s="11" t="s">
        <v>82</v>
      </c>
      <c r="H3" s="11" t="s">
        <v>166</v>
      </c>
    </row>
    <row r="4" spans="1:8">
      <c r="A4" s="19">
        <v>1</v>
      </c>
      <c r="B4" s="20" t="s">
        <v>70</v>
      </c>
      <c r="C4" s="21" t="s">
        <v>63</v>
      </c>
      <c r="D4" s="22">
        <v>42556</v>
      </c>
      <c r="E4" s="34">
        <v>22199</v>
      </c>
      <c r="F4" s="34">
        <v>22314</v>
      </c>
      <c r="G4" s="34">
        <f>+E4+F4</f>
        <v>44513</v>
      </c>
      <c r="H4" s="40">
        <f>+G4/10000000</f>
        <v>4.4513E-3</v>
      </c>
    </row>
    <row r="5" spans="1:8">
      <c r="A5" s="26">
        <v>2</v>
      </c>
      <c r="B5" s="20" t="s">
        <v>71</v>
      </c>
      <c r="C5" s="26" t="s">
        <v>64</v>
      </c>
      <c r="D5" s="22">
        <v>42556</v>
      </c>
      <c r="E5" s="34">
        <v>0</v>
      </c>
      <c r="F5" s="34">
        <v>271700</v>
      </c>
      <c r="G5" s="34">
        <f t="shared" ref="G5:G57" si="0">+E5+F5</f>
        <v>271700</v>
      </c>
      <c r="H5" s="40">
        <f t="shared" ref="H5:H57" si="1">+G5/10000000</f>
        <v>2.717E-2</v>
      </c>
    </row>
    <row r="6" spans="1:8">
      <c r="A6" s="19">
        <v>3</v>
      </c>
      <c r="B6" s="20" t="s">
        <v>40</v>
      </c>
      <c r="C6" s="21" t="s">
        <v>65</v>
      </c>
      <c r="D6" s="22">
        <v>42556</v>
      </c>
      <c r="E6" s="34">
        <v>2802779</v>
      </c>
      <c r="F6" s="34">
        <v>8821242</v>
      </c>
      <c r="G6" s="34">
        <f t="shared" si="0"/>
        <v>11624021</v>
      </c>
      <c r="H6" s="40">
        <f t="shared" si="1"/>
        <v>1.1624021</v>
      </c>
    </row>
    <row r="7" spans="1:8">
      <c r="A7" s="23">
        <v>4</v>
      </c>
      <c r="B7" s="24" t="s">
        <v>72</v>
      </c>
      <c r="C7" s="25" t="s">
        <v>66</v>
      </c>
      <c r="D7" s="22">
        <v>42556</v>
      </c>
      <c r="E7" s="34">
        <v>758482518</v>
      </c>
      <c r="F7" s="34">
        <v>42096889</v>
      </c>
      <c r="G7" s="34">
        <f t="shared" si="0"/>
        <v>800579407</v>
      </c>
      <c r="H7" s="40">
        <f t="shared" si="1"/>
        <v>80.057940700000003</v>
      </c>
    </row>
    <row r="8" spans="1:8">
      <c r="A8" s="19">
        <v>5</v>
      </c>
      <c r="B8" s="24" t="s">
        <v>73</v>
      </c>
      <c r="C8" s="25" t="s">
        <v>67</v>
      </c>
      <c r="D8" s="22">
        <v>42556</v>
      </c>
      <c r="E8" s="34">
        <v>89285412</v>
      </c>
      <c r="F8" s="34">
        <v>2547087</v>
      </c>
      <c r="G8" s="34">
        <f t="shared" si="0"/>
        <v>91832499</v>
      </c>
      <c r="H8" s="40">
        <f t="shared" si="1"/>
        <v>9.1832498999999999</v>
      </c>
    </row>
    <row r="9" spans="1:8">
      <c r="A9" s="23">
        <v>6</v>
      </c>
      <c r="B9" s="24" t="s">
        <v>74</v>
      </c>
      <c r="C9" s="25" t="s">
        <v>68</v>
      </c>
      <c r="D9" s="22">
        <v>42556</v>
      </c>
      <c r="E9" s="34">
        <v>99883335</v>
      </c>
      <c r="F9" s="34">
        <v>47230662</v>
      </c>
      <c r="G9" s="34">
        <f t="shared" si="0"/>
        <v>147113997</v>
      </c>
      <c r="H9" s="40">
        <f t="shared" si="1"/>
        <v>14.711399699999999</v>
      </c>
    </row>
    <row r="10" spans="1:8">
      <c r="A10" s="19">
        <v>7</v>
      </c>
      <c r="B10" s="24" t="s">
        <v>75</v>
      </c>
      <c r="C10" s="25" t="s">
        <v>69</v>
      </c>
      <c r="D10" s="22">
        <v>42556</v>
      </c>
      <c r="E10" s="34">
        <v>10147</v>
      </c>
      <c r="F10" s="34">
        <v>5971</v>
      </c>
      <c r="G10" s="34">
        <f t="shared" si="0"/>
        <v>16118</v>
      </c>
      <c r="H10" s="40">
        <f t="shared" si="1"/>
        <v>1.6118E-3</v>
      </c>
    </row>
    <row r="11" spans="1:8" ht="60">
      <c r="A11" s="23">
        <v>8</v>
      </c>
      <c r="B11" s="33" t="s">
        <v>142</v>
      </c>
      <c r="C11" s="25" t="s">
        <v>21</v>
      </c>
      <c r="D11" s="22">
        <v>42564</v>
      </c>
      <c r="E11" s="34">
        <v>429582784</v>
      </c>
      <c r="F11" s="34">
        <v>68203997</v>
      </c>
      <c r="G11" s="34">
        <f t="shared" si="0"/>
        <v>497786781</v>
      </c>
      <c r="H11" s="40">
        <f t="shared" si="1"/>
        <v>49.7786781</v>
      </c>
    </row>
    <row r="12" spans="1:8" ht="75">
      <c r="A12" s="19">
        <v>9</v>
      </c>
      <c r="B12" s="33" t="s">
        <v>143</v>
      </c>
      <c r="C12" s="25" t="s">
        <v>76</v>
      </c>
      <c r="D12" s="22">
        <v>42564</v>
      </c>
      <c r="E12" s="34">
        <v>222779834</v>
      </c>
      <c r="F12" s="34">
        <v>210314753</v>
      </c>
      <c r="G12" s="34">
        <f t="shared" si="0"/>
        <v>433094587</v>
      </c>
      <c r="H12" s="40">
        <f t="shared" si="1"/>
        <v>43.3094587</v>
      </c>
    </row>
    <row r="13" spans="1:8">
      <c r="A13" s="23">
        <v>10</v>
      </c>
      <c r="B13" s="24" t="s">
        <v>144</v>
      </c>
      <c r="C13" s="25" t="s">
        <v>77</v>
      </c>
      <c r="D13" s="22">
        <v>42564</v>
      </c>
      <c r="E13" s="34">
        <v>6606433</v>
      </c>
      <c r="F13" s="34">
        <v>5599966</v>
      </c>
      <c r="G13" s="34">
        <f t="shared" si="0"/>
        <v>12206399</v>
      </c>
      <c r="H13" s="40">
        <f t="shared" si="1"/>
        <v>1.2206399000000001</v>
      </c>
    </row>
    <row r="14" spans="1:8">
      <c r="A14" s="19">
        <v>11</v>
      </c>
      <c r="B14" s="24" t="s">
        <v>145</v>
      </c>
      <c r="C14" s="25" t="s">
        <v>78</v>
      </c>
      <c r="D14" s="22">
        <v>42586</v>
      </c>
      <c r="E14" s="34">
        <v>201393752</v>
      </c>
      <c r="F14" s="34">
        <v>69613891</v>
      </c>
      <c r="G14" s="34">
        <f t="shared" si="0"/>
        <v>271007643</v>
      </c>
      <c r="H14" s="40">
        <f t="shared" si="1"/>
        <v>27.100764300000002</v>
      </c>
    </row>
    <row r="15" spans="1:8">
      <c r="A15" s="23">
        <v>12</v>
      </c>
      <c r="B15" s="24" t="s">
        <v>146</v>
      </c>
      <c r="C15" s="25" t="s">
        <v>78</v>
      </c>
      <c r="D15" s="22">
        <v>42586</v>
      </c>
      <c r="E15" s="34">
        <v>70533021</v>
      </c>
      <c r="F15" s="34">
        <v>65162394</v>
      </c>
      <c r="G15" s="34">
        <f t="shared" si="0"/>
        <v>135695415</v>
      </c>
      <c r="H15" s="40">
        <f t="shared" si="1"/>
        <v>13.5695415</v>
      </c>
    </row>
    <row r="16" spans="1:8">
      <c r="A16" s="19">
        <v>13</v>
      </c>
      <c r="B16" s="24" t="s">
        <v>44</v>
      </c>
      <c r="C16" s="25" t="s">
        <v>78</v>
      </c>
      <c r="D16" s="22">
        <v>42586</v>
      </c>
      <c r="E16" s="34">
        <v>99400596</v>
      </c>
      <c r="F16" s="34">
        <v>76828757</v>
      </c>
      <c r="G16" s="34">
        <f t="shared" si="0"/>
        <v>176229353</v>
      </c>
      <c r="H16" s="40">
        <f t="shared" si="1"/>
        <v>17.622935300000002</v>
      </c>
    </row>
    <row r="17" spans="1:8">
      <c r="A17" s="23">
        <v>14</v>
      </c>
      <c r="B17" s="24" t="s">
        <v>147</v>
      </c>
      <c r="C17" s="25" t="s">
        <v>78</v>
      </c>
      <c r="D17" s="22">
        <v>42586</v>
      </c>
      <c r="E17" s="34">
        <v>184659907</v>
      </c>
      <c r="F17" s="34">
        <v>23144688</v>
      </c>
      <c r="G17" s="34">
        <f t="shared" si="0"/>
        <v>207804595</v>
      </c>
      <c r="H17" s="40">
        <f t="shared" si="1"/>
        <v>20.780459499999999</v>
      </c>
    </row>
    <row r="18" spans="1:8">
      <c r="A18" s="19">
        <v>15</v>
      </c>
      <c r="B18" s="24" t="s">
        <v>45</v>
      </c>
      <c r="C18" s="25" t="s">
        <v>49</v>
      </c>
      <c r="D18" s="22"/>
      <c r="E18" s="34">
        <v>0</v>
      </c>
      <c r="F18" s="34">
        <v>0</v>
      </c>
      <c r="G18" s="34">
        <f t="shared" si="0"/>
        <v>0</v>
      </c>
      <c r="H18" s="40">
        <f t="shared" si="1"/>
        <v>0</v>
      </c>
    </row>
    <row r="19" spans="1:8">
      <c r="A19" s="23">
        <v>16</v>
      </c>
      <c r="B19" s="24" t="s">
        <v>148</v>
      </c>
      <c r="C19" s="25" t="s">
        <v>79</v>
      </c>
      <c r="D19" s="22">
        <v>42586</v>
      </c>
      <c r="E19" s="34">
        <v>1646697193</v>
      </c>
      <c r="F19" s="34">
        <v>0</v>
      </c>
      <c r="G19" s="34">
        <f t="shared" si="0"/>
        <v>1646697193</v>
      </c>
      <c r="H19" s="40">
        <f t="shared" si="1"/>
        <v>164.6697193</v>
      </c>
    </row>
    <row r="20" spans="1:8" ht="45">
      <c r="A20" s="19">
        <v>17</v>
      </c>
      <c r="B20" s="33" t="s">
        <v>149</v>
      </c>
      <c r="C20" s="25" t="s">
        <v>53</v>
      </c>
      <c r="D20" s="22">
        <v>42586</v>
      </c>
      <c r="E20" s="34">
        <v>638653648</v>
      </c>
      <c r="F20" s="34">
        <v>494295885</v>
      </c>
      <c r="G20" s="34">
        <f t="shared" si="0"/>
        <v>1132949533</v>
      </c>
      <c r="H20" s="40">
        <f t="shared" si="1"/>
        <v>113.2949533</v>
      </c>
    </row>
    <row r="21" spans="1:8" ht="45">
      <c r="A21" s="23">
        <v>18</v>
      </c>
      <c r="B21" s="33" t="s">
        <v>150</v>
      </c>
      <c r="C21" s="25" t="s">
        <v>80</v>
      </c>
      <c r="D21" s="22">
        <v>42586</v>
      </c>
      <c r="E21" s="34">
        <v>1983511</v>
      </c>
      <c r="F21" s="34">
        <v>2418080</v>
      </c>
      <c r="G21" s="34">
        <f t="shared" si="0"/>
        <v>4401591</v>
      </c>
      <c r="H21" s="40">
        <f t="shared" si="1"/>
        <v>0.44015910000000003</v>
      </c>
    </row>
    <row r="22" spans="1:8">
      <c r="A22" s="19">
        <v>19</v>
      </c>
      <c r="B22" s="24" t="s">
        <v>151</v>
      </c>
      <c r="C22" s="25" t="s">
        <v>81</v>
      </c>
      <c r="D22" s="22">
        <v>42586</v>
      </c>
      <c r="E22" s="34">
        <v>0</v>
      </c>
      <c r="F22" s="34">
        <v>49566</v>
      </c>
      <c r="G22" s="34">
        <f t="shared" si="0"/>
        <v>49566</v>
      </c>
      <c r="H22" s="40">
        <f t="shared" si="1"/>
        <v>4.9566000000000002E-3</v>
      </c>
    </row>
    <row r="23" spans="1:8">
      <c r="A23" s="19">
        <v>21</v>
      </c>
      <c r="B23" s="24" t="s">
        <v>152</v>
      </c>
      <c r="C23" s="25" t="s">
        <v>31</v>
      </c>
      <c r="D23" s="22">
        <v>42702</v>
      </c>
      <c r="E23" s="34">
        <v>120613640</v>
      </c>
      <c r="F23" s="34">
        <v>115491899</v>
      </c>
      <c r="G23" s="34">
        <f t="shared" si="0"/>
        <v>236105539</v>
      </c>
      <c r="H23" s="40">
        <f t="shared" si="1"/>
        <v>23.610553899999999</v>
      </c>
    </row>
    <row r="24" spans="1:8">
      <c r="A24" s="23">
        <v>22</v>
      </c>
      <c r="B24" s="24" t="s">
        <v>153</v>
      </c>
      <c r="C24" s="25" t="s">
        <v>83</v>
      </c>
      <c r="D24" s="22">
        <v>42702</v>
      </c>
      <c r="E24" s="34">
        <v>15273216</v>
      </c>
      <c r="F24" s="34">
        <v>7321890</v>
      </c>
      <c r="G24" s="34">
        <f t="shared" si="0"/>
        <v>22595106</v>
      </c>
      <c r="H24" s="40">
        <f t="shared" si="1"/>
        <v>2.2595106</v>
      </c>
    </row>
    <row r="25" spans="1:8">
      <c r="A25" s="19">
        <v>23</v>
      </c>
      <c r="B25" s="24" t="s">
        <v>136</v>
      </c>
      <c r="C25" s="25" t="s">
        <v>84</v>
      </c>
      <c r="D25" s="22">
        <v>42702</v>
      </c>
      <c r="E25" s="34">
        <v>13667530</v>
      </c>
      <c r="F25" s="34">
        <v>9079558</v>
      </c>
      <c r="G25" s="34">
        <f t="shared" si="0"/>
        <v>22747088</v>
      </c>
      <c r="H25" s="40">
        <f t="shared" si="1"/>
        <v>2.2747088</v>
      </c>
    </row>
    <row r="26" spans="1:8">
      <c r="A26" s="23">
        <v>24</v>
      </c>
      <c r="B26" s="24" t="s">
        <v>137</v>
      </c>
      <c r="C26" s="25" t="s">
        <v>84</v>
      </c>
      <c r="D26" s="22">
        <v>42702</v>
      </c>
      <c r="E26" s="34">
        <v>155734804</v>
      </c>
      <c r="F26" s="34">
        <v>3826646</v>
      </c>
      <c r="G26" s="34">
        <f t="shared" si="0"/>
        <v>159561450</v>
      </c>
      <c r="H26" s="40">
        <f t="shared" si="1"/>
        <v>15.956144999999999</v>
      </c>
    </row>
    <row r="27" spans="1:8">
      <c r="A27" s="19">
        <v>25</v>
      </c>
      <c r="B27" s="24" t="s">
        <v>138</v>
      </c>
      <c r="C27" s="25" t="s">
        <v>85</v>
      </c>
      <c r="D27" s="22">
        <v>42702</v>
      </c>
      <c r="E27" s="34">
        <v>24378526</v>
      </c>
      <c r="F27" s="34">
        <v>12415361</v>
      </c>
      <c r="G27" s="34">
        <f t="shared" si="0"/>
        <v>36793887</v>
      </c>
      <c r="H27" s="40">
        <f t="shared" si="1"/>
        <v>3.6793887000000001</v>
      </c>
    </row>
    <row r="28" spans="1:8">
      <c r="A28" s="23">
        <v>26</v>
      </c>
      <c r="B28" s="24" t="s">
        <v>139</v>
      </c>
      <c r="C28" s="25" t="s">
        <v>86</v>
      </c>
      <c r="D28" s="22">
        <v>42702</v>
      </c>
      <c r="E28" s="34">
        <v>1391051</v>
      </c>
      <c r="F28" s="34">
        <v>1823286</v>
      </c>
      <c r="G28" s="34">
        <f t="shared" si="0"/>
        <v>3214337</v>
      </c>
      <c r="H28" s="40">
        <f t="shared" si="1"/>
        <v>0.32143369999999999</v>
      </c>
    </row>
    <row r="29" spans="1:8">
      <c r="A29" s="19">
        <v>27</v>
      </c>
      <c r="B29" s="24" t="s">
        <v>140</v>
      </c>
      <c r="C29" s="25" t="s">
        <v>87</v>
      </c>
      <c r="D29" s="22">
        <v>42702</v>
      </c>
      <c r="E29" s="34">
        <v>264803</v>
      </c>
      <c r="F29" s="34">
        <v>183952</v>
      </c>
      <c r="G29" s="34">
        <f t="shared" si="0"/>
        <v>448755</v>
      </c>
      <c r="H29" s="40">
        <f t="shared" si="1"/>
        <v>4.4875499999999999E-2</v>
      </c>
    </row>
    <row r="30" spans="1:8">
      <c r="A30" s="23">
        <v>28</v>
      </c>
      <c r="B30" s="24" t="s">
        <v>141</v>
      </c>
      <c r="C30" s="25" t="s">
        <v>88</v>
      </c>
      <c r="D30" s="22">
        <v>42702</v>
      </c>
      <c r="E30" s="34">
        <v>44102578</v>
      </c>
      <c r="F30" s="34">
        <v>36560444</v>
      </c>
      <c r="G30" s="34">
        <f t="shared" si="0"/>
        <v>80663022</v>
      </c>
      <c r="H30" s="40">
        <f t="shared" si="1"/>
        <v>8.0663022000000009</v>
      </c>
    </row>
    <row r="31" spans="1:8" ht="30">
      <c r="A31" s="19">
        <v>29</v>
      </c>
      <c r="B31" s="33" t="s">
        <v>134</v>
      </c>
      <c r="C31" s="25" t="s">
        <v>89</v>
      </c>
      <c r="D31" s="22">
        <v>42702</v>
      </c>
      <c r="E31" s="34">
        <v>2361478734</v>
      </c>
      <c r="F31" s="34">
        <v>317401155</v>
      </c>
      <c r="G31" s="34">
        <f t="shared" si="0"/>
        <v>2678879889</v>
      </c>
      <c r="H31" s="40">
        <f t="shared" si="1"/>
        <v>267.88798889999998</v>
      </c>
    </row>
    <row r="32" spans="1:8" ht="45">
      <c r="A32" s="23">
        <v>30</v>
      </c>
      <c r="B32" s="33" t="s">
        <v>135</v>
      </c>
      <c r="C32" s="25" t="s">
        <v>51</v>
      </c>
      <c r="D32" s="22">
        <v>42702</v>
      </c>
      <c r="E32" s="34">
        <v>3314155747</v>
      </c>
      <c r="F32" s="34">
        <v>200279761</v>
      </c>
      <c r="G32" s="34">
        <f t="shared" si="0"/>
        <v>3514435508</v>
      </c>
      <c r="H32" s="40">
        <f t="shared" si="1"/>
        <v>351.44355080000003</v>
      </c>
    </row>
    <row r="33" spans="1:8">
      <c r="A33" s="19">
        <v>31</v>
      </c>
      <c r="B33" s="24" t="s">
        <v>125</v>
      </c>
      <c r="C33" s="25" t="s">
        <v>90</v>
      </c>
      <c r="D33" s="22"/>
      <c r="E33" s="34">
        <v>0</v>
      </c>
      <c r="F33" s="34">
        <v>0</v>
      </c>
      <c r="G33" s="34">
        <f t="shared" si="0"/>
        <v>0</v>
      </c>
      <c r="H33" s="40">
        <f t="shared" si="1"/>
        <v>0</v>
      </c>
    </row>
    <row r="34" spans="1:8">
      <c r="A34" s="23">
        <v>32</v>
      </c>
      <c r="B34" s="24" t="s">
        <v>126</v>
      </c>
      <c r="C34" s="25" t="s">
        <v>90</v>
      </c>
      <c r="D34" s="22"/>
      <c r="E34" s="34">
        <v>0</v>
      </c>
      <c r="F34" s="34">
        <v>0</v>
      </c>
      <c r="G34" s="34">
        <f t="shared" si="0"/>
        <v>0</v>
      </c>
      <c r="H34" s="40">
        <f t="shared" si="1"/>
        <v>0</v>
      </c>
    </row>
    <row r="35" spans="1:8">
      <c r="A35" s="19">
        <v>33</v>
      </c>
      <c r="B35" s="24" t="s">
        <v>127</v>
      </c>
      <c r="C35" s="25" t="s">
        <v>91</v>
      </c>
      <c r="D35" s="22"/>
      <c r="E35" s="34">
        <v>0</v>
      </c>
      <c r="F35" s="34">
        <v>0</v>
      </c>
      <c r="G35" s="34">
        <f t="shared" si="0"/>
        <v>0</v>
      </c>
      <c r="H35" s="40">
        <f t="shared" si="1"/>
        <v>0</v>
      </c>
    </row>
    <row r="36" spans="1:8">
      <c r="A36" s="23">
        <v>34</v>
      </c>
      <c r="B36" s="24" t="s">
        <v>128</v>
      </c>
      <c r="C36" s="25" t="s">
        <v>92</v>
      </c>
      <c r="D36" s="22">
        <v>42702</v>
      </c>
      <c r="E36" s="34">
        <v>26282164</v>
      </c>
      <c r="F36" s="34">
        <v>1426516</v>
      </c>
      <c r="G36" s="34">
        <f t="shared" si="0"/>
        <v>27708680</v>
      </c>
      <c r="H36" s="40">
        <f t="shared" si="1"/>
        <v>2.7708680000000001</v>
      </c>
    </row>
    <row r="37" spans="1:8">
      <c r="A37" s="19">
        <v>35</v>
      </c>
      <c r="B37" s="24" t="s">
        <v>129</v>
      </c>
      <c r="C37" s="25" t="s">
        <v>93</v>
      </c>
      <c r="D37" s="22">
        <v>42702</v>
      </c>
      <c r="E37" s="34">
        <v>1210861</v>
      </c>
      <c r="F37" s="34">
        <v>363258</v>
      </c>
      <c r="G37" s="34">
        <f t="shared" si="0"/>
        <v>1574119</v>
      </c>
      <c r="H37" s="40">
        <f t="shared" si="1"/>
        <v>0.15741189999999999</v>
      </c>
    </row>
    <row r="38" spans="1:8">
      <c r="A38" s="23">
        <v>36</v>
      </c>
      <c r="B38" s="24" t="s">
        <v>130</v>
      </c>
      <c r="C38" s="25" t="s">
        <v>94</v>
      </c>
      <c r="D38" s="22">
        <v>42702</v>
      </c>
      <c r="E38" s="34">
        <v>7408699</v>
      </c>
      <c r="F38" s="34">
        <v>1993928</v>
      </c>
      <c r="G38" s="34">
        <f t="shared" si="0"/>
        <v>9402627</v>
      </c>
      <c r="H38" s="40">
        <f t="shared" si="1"/>
        <v>0.94026270000000001</v>
      </c>
    </row>
    <row r="39" spans="1:8">
      <c r="A39" s="19">
        <v>37</v>
      </c>
      <c r="B39" s="24" t="s">
        <v>131</v>
      </c>
      <c r="C39" s="25" t="s">
        <v>95</v>
      </c>
      <c r="D39" s="22">
        <v>42702</v>
      </c>
      <c r="E39" s="34">
        <v>11861252</v>
      </c>
      <c r="F39" s="34">
        <v>0</v>
      </c>
      <c r="G39" s="34">
        <f t="shared" si="0"/>
        <v>11861252</v>
      </c>
      <c r="H39" s="40">
        <f t="shared" si="1"/>
        <v>1.1861252</v>
      </c>
    </row>
    <row r="40" spans="1:8">
      <c r="A40" s="23">
        <v>38</v>
      </c>
      <c r="B40" s="24" t="s">
        <v>132</v>
      </c>
      <c r="C40" s="25" t="s">
        <v>96</v>
      </c>
      <c r="D40" s="22">
        <v>42702</v>
      </c>
      <c r="E40" s="34">
        <v>2016876772</v>
      </c>
      <c r="F40" s="34">
        <v>14478649</v>
      </c>
      <c r="G40" s="34">
        <f t="shared" si="0"/>
        <v>2031355421</v>
      </c>
      <c r="H40" s="40">
        <f t="shared" si="1"/>
        <v>203.13554210000001</v>
      </c>
    </row>
    <row r="41" spans="1:8">
      <c r="A41" s="19">
        <v>39</v>
      </c>
      <c r="B41" s="24" t="s">
        <v>133</v>
      </c>
      <c r="C41" s="25" t="s">
        <v>97</v>
      </c>
      <c r="D41" s="22">
        <v>42702</v>
      </c>
      <c r="E41" s="34">
        <v>118398559</v>
      </c>
      <c r="F41" s="34">
        <v>110691241</v>
      </c>
      <c r="G41" s="34">
        <f t="shared" si="0"/>
        <v>229089800</v>
      </c>
      <c r="H41" s="40">
        <f t="shared" si="1"/>
        <v>22.90898</v>
      </c>
    </row>
    <row r="42" spans="1:8">
      <c r="A42" s="19">
        <v>41</v>
      </c>
      <c r="B42" s="24" t="s">
        <v>116</v>
      </c>
      <c r="C42" s="25" t="s">
        <v>98</v>
      </c>
      <c r="D42" s="22">
        <v>42713</v>
      </c>
      <c r="E42" s="34">
        <v>2519520</v>
      </c>
      <c r="F42" s="34">
        <v>3545045</v>
      </c>
      <c r="G42" s="34">
        <f t="shared" si="0"/>
        <v>6064565</v>
      </c>
      <c r="H42" s="40">
        <f t="shared" si="1"/>
        <v>0.60645649999999995</v>
      </c>
    </row>
    <row r="43" spans="1:8">
      <c r="A43" s="23">
        <v>42</v>
      </c>
      <c r="B43" s="24" t="s">
        <v>117</v>
      </c>
      <c r="C43" s="25" t="s">
        <v>99</v>
      </c>
      <c r="D43" s="22">
        <v>42713</v>
      </c>
      <c r="E43" s="34">
        <v>23967398</v>
      </c>
      <c r="F43" s="34">
        <v>17987917</v>
      </c>
      <c r="G43" s="34">
        <f t="shared" si="0"/>
        <v>41955315</v>
      </c>
      <c r="H43" s="40">
        <f t="shared" si="1"/>
        <v>4.1955315000000004</v>
      </c>
    </row>
    <row r="44" spans="1:8">
      <c r="A44" s="19">
        <v>43</v>
      </c>
      <c r="B44" s="24" t="s">
        <v>118</v>
      </c>
      <c r="C44" s="25" t="s">
        <v>100</v>
      </c>
      <c r="D44" s="22">
        <v>42713</v>
      </c>
      <c r="E44" s="34">
        <v>4725765</v>
      </c>
      <c r="F44" s="34">
        <v>1955814</v>
      </c>
      <c r="G44" s="34">
        <f t="shared" si="0"/>
        <v>6681579</v>
      </c>
      <c r="H44" s="40">
        <f t="shared" si="1"/>
        <v>0.66815789999999997</v>
      </c>
    </row>
    <row r="45" spans="1:8">
      <c r="A45" s="23">
        <v>44</v>
      </c>
      <c r="B45" s="24" t="s">
        <v>119</v>
      </c>
      <c r="C45" s="25" t="s">
        <v>101</v>
      </c>
      <c r="D45" s="22">
        <v>42713</v>
      </c>
      <c r="E45" s="34">
        <v>7495653</v>
      </c>
      <c r="F45" s="34">
        <v>4197566</v>
      </c>
      <c r="G45" s="34">
        <f t="shared" si="0"/>
        <v>11693219</v>
      </c>
      <c r="H45" s="40">
        <f t="shared" si="1"/>
        <v>1.1693218999999999</v>
      </c>
    </row>
    <row r="46" spans="1:8">
      <c r="A46" s="19">
        <v>45</v>
      </c>
      <c r="B46" s="24" t="s">
        <v>120</v>
      </c>
      <c r="C46" s="25" t="s">
        <v>102</v>
      </c>
      <c r="D46" s="22">
        <v>42713</v>
      </c>
      <c r="E46" s="34">
        <v>0</v>
      </c>
      <c r="F46" s="34">
        <v>2332835</v>
      </c>
      <c r="G46" s="34">
        <f t="shared" si="0"/>
        <v>2332835</v>
      </c>
      <c r="H46" s="40">
        <f t="shared" si="1"/>
        <v>0.2332835</v>
      </c>
    </row>
    <row r="47" spans="1:8" ht="30">
      <c r="A47" s="23">
        <v>46</v>
      </c>
      <c r="B47" s="33" t="s">
        <v>121</v>
      </c>
      <c r="C47" s="25" t="s">
        <v>100</v>
      </c>
      <c r="D47" s="22">
        <v>42713</v>
      </c>
      <c r="E47" s="34">
        <v>48349178</v>
      </c>
      <c r="F47" s="34">
        <v>38213817</v>
      </c>
      <c r="G47" s="34">
        <f t="shared" si="0"/>
        <v>86562995</v>
      </c>
      <c r="H47" s="40">
        <f t="shared" si="1"/>
        <v>8.6562994999999994</v>
      </c>
    </row>
    <row r="48" spans="1:8">
      <c r="A48" s="19">
        <v>47</v>
      </c>
      <c r="B48" s="24" t="s">
        <v>37</v>
      </c>
      <c r="C48" s="25" t="s">
        <v>103</v>
      </c>
      <c r="D48" s="22">
        <v>42713</v>
      </c>
      <c r="E48" s="34">
        <v>6749438</v>
      </c>
      <c r="F48" s="34">
        <v>9186896</v>
      </c>
      <c r="G48" s="34">
        <f t="shared" si="0"/>
        <v>15936334</v>
      </c>
      <c r="H48" s="40">
        <f t="shared" si="1"/>
        <v>1.5936334000000001</v>
      </c>
    </row>
    <row r="49" spans="1:8">
      <c r="A49" s="23">
        <v>48</v>
      </c>
      <c r="B49" s="24" t="s">
        <v>122</v>
      </c>
      <c r="C49" s="25" t="s">
        <v>104</v>
      </c>
      <c r="D49" s="22">
        <v>42713</v>
      </c>
      <c r="E49" s="34">
        <v>0</v>
      </c>
      <c r="F49" s="34">
        <v>999369</v>
      </c>
      <c r="G49" s="34">
        <f t="shared" si="0"/>
        <v>999369</v>
      </c>
      <c r="H49" s="40">
        <f t="shared" si="1"/>
        <v>9.9936899999999995E-2</v>
      </c>
    </row>
    <row r="50" spans="1:8">
      <c r="A50" s="19">
        <v>49</v>
      </c>
      <c r="B50" s="24" t="s">
        <v>38</v>
      </c>
      <c r="C50" s="25" t="s">
        <v>104</v>
      </c>
      <c r="D50" s="22">
        <v>42713</v>
      </c>
      <c r="E50" s="34">
        <v>57827013</v>
      </c>
      <c r="F50" s="34">
        <v>58642440</v>
      </c>
      <c r="G50" s="34">
        <f t="shared" si="0"/>
        <v>116469453</v>
      </c>
      <c r="H50" s="40">
        <f t="shared" si="1"/>
        <v>11.646945300000001</v>
      </c>
    </row>
    <row r="51" spans="1:8">
      <c r="A51" s="23">
        <v>50</v>
      </c>
      <c r="B51" s="24" t="s">
        <v>123</v>
      </c>
      <c r="C51" s="25" t="s">
        <v>104</v>
      </c>
      <c r="D51" s="22">
        <v>42713</v>
      </c>
      <c r="E51" s="34">
        <v>3207392</v>
      </c>
      <c r="F51" s="34">
        <v>2073118</v>
      </c>
      <c r="G51" s="34">
        <f t="shared" si="0"/>
        <v>5280510</v>
      </c>
      <c r="H51" s="40">
        <f t="shared" si="1"/>
        <v>0.52805100000000005</v>
      </c>
    </row>
    <row r="52" spans="1:8">
      <c r="A52" s="19">
        <v>51</v>
      </c>
      <c r="B52" s="24" t="s">
        <v>18</v>
      </c>
      <c r="C52" s="25" t="s">
        <v>105</v>
      </c>
      <c r="D52" s="22">
        <v>42713</v>
      </c>
      <c r="E52" s="34">
        <v>14140654</v>
      </c>
      <c r="F52" s="34">
        <v>3645711</v>
      </c>
      <c r="G52" s="34">
        <f t="shared" si="0"/>
        <v>17786365</v>
      </c>
      <c r="H52" s="40">
        <f t="shared" si="1"/>
        <v>1.7786365</v>
      </c>
    </row>
    <row r="53" spans="1:8">
      <c r="A53" s="23">
        <v>52</v>
      </c>
      <c r="B53" s="24" t="s">
        <v>124</v>
      </c>
      <c r="C53" s="25" t="s">
        <v>106</v>
      </c>
      <c r="D53" s="22">
        <v>42713</v>
      </c>
      <c r="E53" s="34">
        <v>94119639</v>
      </c>
      <c r="F53" s="34">
        <v>38157628</v>
      </c>
      <c r="G53" s="34">
        <f t="shared" si="0"/>
        <v>132277267</v>
      </c>
      <c r="H53" s="40">
        <f t="shared" si="1"/>
        <v>13.2277267</v>
      </c>
    </row>
    <row r="54" spans="1:8" ht="30">
      <c r="A54" s="19">
        <v>53</v>
      </c>
      <c r="B54" s="24" t="s">
        <v>115</v>
      </c>
      <c r="C54" s="25" t="s">
        <v>107</v>
      </c>
      <c r="D54" s="32" t="s">
        <v>111</v>
      </c>
      <c r="E54" s="34">
        <v>4319349</v>
      </c>
      <c r="F54" s="34">
        <v>2826093</v>
      </c>
      <c r="G54" s="34">
        <f t="shared" si="0"/>
        <v>7145442</v>
      </c>
      <c r="H54" s="40">
        <f t="shared" si="1"/>
        <v>0.71454419999999996</v>
      </c>
    </row>
    <row r="55" spans="1:8">
      <c r="A55" s="23">
        <v>54</v>
      </c>
      <c r="B55" s="24" t="s">
        <v>114</v>
      </c>
      <c r="C55" s="25" t="s">
        <v>108</v>
      </c>
      <c r="D55" s="22"/>
      <c r="E55" s="34">
        <v>0</v>
      </c>
      <c r="F55" s="34">
        <v>0</v>
      </c>
      <c r="G55" s="34">
        <f t="shared" si="0"/>
        <v>0</v>
      </c>
      <c r="H55" s="40">
        <f t="shared" si="1"/>
        <v>0</v>
      </c>
    </row>
    <row r="56" spans="1:8">
      <c r="A56" s="19">
        <v>55</v>
      </c>
      <c r="B56" s="24" t="s">
        <v>113</v>
      </c>
      <c r="C56" s="25" t="s">
        <v>109</v>
      </c>
      <c r="D56" s="22"/>
      <c r="E56" s="34">
        <v>0</v>
      </c>
      <c r="F56" s="34">
        <v>0</v>
      </c>
      <c r="G56" s="34">
        <f t="shared" si="0"/>
        <v>0</v>
      </c>
      <c r="H56" s="40">
        <f t="shared" si="1"/>
        <v>0</v>
      </c>
    </row>
    <row r="57" spans="1:8">
      <c r="A57" s="23">
        <v>56</v>
      </c>
      <c r="B57" s="24" t="s">
        <v>112</v>
      </c>
      <c r="C57" s="25" t="s">
        <v>110</v>
      </c>
      <c r="D57" s="22"/>
      <c r="E57" s="34">
        <v>0</v>
      </c>
      <c r="F57" s="34">
        <v>0</v>
      </c>
      <c r="G57" s="34">
        <f t="shared" si="0"/>
        <v>0</v>
      </c>
      <c r="H57" s="40">
        <f t="shared" si="1"/>
        <v>0</v>
      </c>
    </row>
    <row r="58" spans="1:8">
      <c r="A58" s="26"/>
      <c r="B58" s="26"/>
      <c r="C58" s="35" t="s">
        <v>28</v>
      </c>
      <c r="D58" s="26"/>
      <c r="E58" s="36">
        <f>SUM(E4:E57)</f>
        <v>12953297004</v>
      </c>
      <c r="F58" s="36">
        <f>SUM(F4:F57)</f>
        <v>2133729635</v>
      </c>
      <c r="G58" s="36">
        <f>SUM(G4:G57)</f>
        <v>15087026639</v>
      </c>
      <c r="H58" s="39">
        <f>SUM(H4:H57)</f>
        <v>1508.7026639000001</v>
      </c>
    </row>
  </sheetData>
  <mergeCells count="2">
    <mergeCell ref="A2:G2"/>
    <mergeCell ref="A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More than Mining Plan</vt:lpstr>
      <vt:lpstr>More than EC Limit</vt:lpstr>
      <vt:lpstr>Short recovery of Royalty</vt:lpstr>
      <vt:lpstr>Mining Audit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2018-10-20T06:35:01Z</dcterms:created>
  <dcterms:modified xsi:type="dcterms:W3CDTF">2018-10-22T08:48:54Z</dcterms:modified>
</cp:coreProperties>
</file>